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_OBCHOD\horova_Mailingy\20161201 springer matematika\"/>
    </mc:Choice>
  </mc:AlternateContent>
  <bookViews>
    <workbookView xWindow="0" yWindow="0" windowWidth="28800" windowHeight="12300"/>
  </bookViews>
  <sheets>
    <sheet name="Titles" sheetId="1" r:id="rId1"/>
  </sheets>
  <calcPr calcId="162913"/>
</workbook>
</file>

<file path=xl/calcChain.xml><?xml version="1.0" encoding="utf-8"?>
<calcChain xmlns="http://schemas.openxmlformats.org/spreadsheetml/2006/main">
  <c r="D68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<sst xmlns="http://schemas.openxmlformats.org/spreadsheetml/2006/main" count="488" uniqueCount="187">
  <si>
    <t>Authors</t>
  </si>
  <si>
    <t>ISBN</t>
  </si>
  <si>
    <t>Title</t>
  </si>
  <si>
    <t>Cover type</t>
  </si>
  <si>
    <t>Regular price</t>
  </si>
  <si>
    <t>Campaign price</t>
  </si>
  <si>
    <t>Computer Science</t>
  </si>
  <si>
    <t>Mathematics</t>
  </si>
  <si>
    <t>Physics</t>
  </si>
  <si>
    <t>978-1-84800-272-2</t>
  </si>
  <si>
    <t>978-3-319-27584-0</t>
  </si>
  <si>
    <t>978-1-85233-801-5</t>
  </si>
  <si>
    <t>978-1-85233-622-6</t>
  </si>
  <si>
    <t>978-1-84628-971-2</t>
  </si>
  <si>
    <t>978-1-85233-934-0</t>
  </si>
  <si>
    <t>978-1-85233-470-3</t>
  </si>
  <si>
    <t>978-3-319-45260-9</t>
  </si>
  <si>
    <t>978-1-4471-4007-8</t>
  </si>
  <si>
    <t>978-1-84882-968-8</t>
  </si>
  <si>
    <t>978-1-85233-425-3</t>
  </si>
  <si>
    <t>978-1-85233-662-2</t>
  </si>
  <si>
    <t>978-1-85233-536-6</t>
  </si>
  <si>
    <t>978-3-540-76175-4</t>
  </si>
  <si>
    <t>978-1-85233-056-9</t>
  </si>
  <si>
    <t>978-0-85729-599-6</t>
  </si>
  <si>
    <t>978-1-85233-781-0</t>
  </si>
  <si>
    <t>978-0-85729-081-6</t>
  </si>
  <si>
    <t>978-1-85233-206-8</t>
  </si>
  <si>
    <t>978-1-85233-782-7</t>
  </si>
  <si>
    <t>978-1-4471-4407-6</t>
  </si>
  <si>
    <t>978-1-4471-6418-0</t>
  </si>
  <si>
    <t>978-3-319-06208-2</t>
  </si>
  <si>
    <t>978-1-4471-6394-7</t>
  </si>
  <si>
    <t>978-1-84628-040-5</t>
  </si>
  <si>
    <t>978-3-540-76125-9</t>
  </si>
  <si>
    <t>978-3-540-76124-2</t>
  </si>
  <si>
    <t>978-1-85233-058-3</t>
  </si>
  <si>
    <t>978-0-85729-059-5</t>
  </si>
  <si>
    <t>978-3-319-23714-5</t>
  </si>
  <si>
    <t>978-3-319-22568-5</t>
  </si>
  <si>
    <t>978-0-85729-147-9</t>
  </si>
  <si>
    <t>978-1-4471-5342-9</t>
  </si>
  <si>
    <t>978-3-319-42185-8</t>
  </si>
  <si>
    <t>978-1-85233-940-1</t>
  </si>
  <si>
    <t>978-1-85233-314-0</t>
  </si>
  <si>
    <t>978-1-85233-733-9</t>
  </si>
  <si>
    <t>978-1-85233-986-9</t>
  </si>
  <si>
    <t>978-1-85233-061-3</t>
  </si>
  <si>
    <t>978-3-319-07544-0</t>
  </si>
  <si>
    <t>978-3-540-76123-5</t>
  </si>
  <si>
    <t>978-1-85233-270-9</t>
  </si>
  <si>
    <t>978-3-540-76197-6</t>
  </si>
  <si>
    <t>978-3-319-27955-8</t>
  </si>
  <si>
    <t>978-1-85233-236-5</t>
  </si>
  <si>
    <t>978-3-319-24344-3</t>
  </si>
  <si>
    <t>978-1-4471-6397-8</t>
  </si>
  <si>
    <t>978-3-540-76180-8</t>
  </si>
  <si>
    <t>978-1-4471-2729-1</t>
  </si>
  <si>
    <t>978-1-84628-369-7</t>
  </si>
  <si>
    <t>978-1-85233-424-6</t>
  </si>
  <si>
    <t>978-1-85233-708-7</t>
  </si>
  <si>
    <t>978-1-84882-890-2</t>
  </si>
  <si>
    <t>978-981-4451-50-5</t>
  </si>
  <si>
    <t>978-0-85729-709-9</t>
  </si>
  <si>
    <t>978-1-84800-004-9</t>
  </si>
  <si>
    <t>978-3-319-21950-9</t>
  </si>
  <si>
    <t>978-1-85233-235-8</t>
  </si>
  <si>
    <t>978-3-540-76178-5</t>
  </si>
  <si>
    <t>978-1-4471-6526-2</t>
  </si>
  <si>
    <t>978-3-540-76177-8</t>
  </si>
  <si>
    <t>978-1-84628-423-6</t>
  </si>
  <si>
    <t>978-3-319-23041-2</t>
  </si>
  <si>
    <t>978-1-85233-426-0</t>
  </si>
  <si>
    <t>978-1-84628-486-1</t>
  </si>
  <si>
    <t>978-1-84882-815-5</t>
  </si>
  <si>
    <t>Biggs</t>
  </si>
  <si>
    <t>Hazrat</t>
  </si>
  <si>
    <t>Marsh</t>
  </si>
  <si>
    <t>Jones</t>
  </si>
  <si>
    <t>Al-Gwaiz</t>
  </si>
  <si>
    <t>Anderson</t>
  </si>
  <si>
    <t>Baker</t>
  </si>
  <si>
    <t>Barbu</t>
  </si>
  <si>
    <t>Barreira</t>
  </si>
  <si>
    <t>Bingham</t>
  </si>
  <si>
    <t>Blyth</t>
  </si>
  <si>
    <t>Britton</t>
  </si>
  <si>
    <t>Brzezniak</t>
  </si>
  <si>
    <t>Cameron</t>
  </si>
  <si>
    <t>Camina</t>
  </si>
  <si>
    <t>Capinski</t>
  </si>
  <si>
    <t>Capiński</t>
  </si>
  <si>
    <t>Cohn</t>
  </si>
  <si>
    <t>Crossley</t>
  </si>
  <si>
    <t>Cutland</t>
  </si>
  <si>
    <t>Dineen</t>
  </si>
  <si>
    <t>Dyer</t>
  </si>
  <si>
    <t>Dyke</t>
  </si>
  <si>
    <t>Erdmann</t>
  </si>
  <si>
    <t>Evans</t>
  </si>
  <si>
    <t>Fenn</t>
  </si>
  <si>
    <t>Gray</t>
  </si>
  <si>
    <t>Griffiths</t>
  </si>
  <si>
    <t>Haigh</t>
  </si>
  <si>
    <t>Hiriart-Urruty</t>
  </si>
  <si>
    <t>Hirst</t>
  </si>
  <si>
    <t>Howie</t>
  </si>
  <si>
    <t>James</t>
  </si>
  <si>
    <t>Jarvis</t>
  </si>
  <si>
    <t>Johnson</t>
  </si>
  <si>
    <t>Kantorovitz</t>
  </si>
  <si>
    <t>Lian</t>
  </si>
  <si>
    <t>Liesen</t>
  </si>
  <si>
    <t>Logemann</t>
  </si>
  <si>
    <t>Matthews</t>
  </si>
  <si>
    <t>Norman</t>
  </si>
  <si>
    <t>O'Searcoid</t>
  </si>
  <si>
    <t>Parker</t>
  </si>
  <si>
    <t>Pressley</t>
  </si>
  <si>
    <t>Privault</t>
  </si>
  <si>
    <t>Reventós Tarrida</t>
  </si>
  <si>
    <t>Rynne</t>
  </si>
  <si>
    <t>Slinko</t>
  </si>
  <si>
    <t>Smith</t>
  </si>
  <si>
    <t>Vivaldi</t>
  </si>
  <si>
    <t>Wallace</t>
  </si>
  <si>
    <t>Webb</t>
  </si>
  <si>
    <t>Witelski</t>
  </si>
  <si>
    <t>Woodhouse</t>
  </si>
  <si>
    <t>An Introduction to Lie Group Theory</t>
  </si>
  <si>
    <t>Linear Models in Statistics</t>
  </si>
  <si>
    <t>A Course Through Exercises</t>
  </si>
  <si>
    <t>An Introduction to Financial Engineering</t>
  </si>
  <si>
    <t>A Course in the History of Geometry in the 19th Century</t>
  </si>
  <si>
    <t>Analytical and Computational Aspects</t>
  </si>
  <si>
    <t>Initial Value Problems</t>
  </si>
  <si>
    <t>Volume 1 (for Undergraduates)</t>
  </si>
  <si>
    <t>Analysis, Qualitative Theory and Control</t>
  </si>
  <si>
    <t>An Introduction to Continuum Models</t>
  </si>
  <si>
    <t>Examples and Applications</t>
  </si>
  <si>
    <t>Cryptography, Secret Sharing, Error-Correcting, Fingerprinting, Compression</t>
  </si>
  <si>
    <t>Decisions, Interaction and Evolution</t>
  </si>
  <si>
    <t>Continuous Systems and Differential Equations</t>
  </si>
  <si>
    <t>subtitle</t>
  </si>
  <si>
    <t>Copyright year</t>
  </si>
  <si>
    <t>Main Discipline</t>
  </si>
  <si>
    <t>Main Subject</t>
  </si>
  <si>
    <t>I15041 Coding and Information Theory</t>
  </si>
  <si>
    <t>I17052 Symbolic and Algebraic Manipulation</t>
  </si>
  <si>
    <t>I23001 Computer Applications</t>
  </si>
  <si>
    <t>Engineering</t>
  </si>
  <si>
    <t>T11006 Appl. Mathematics / Computational Methods of Engineering</t>
  </si>
  <si>
    <t>M12007 Analysis</t>
  </si>
  <si>
    <t>M21006 Geometry</t>
  </si>
  <si>
    <t>M11132 Topological Groups, Lie Groups</t>
  </si>
  <si>
    <t>M12147 Ordinary Differential Equations</t>
  </si>
  <si>
    <t>M12058 Fourier Analysis</t>
  </si>
  <si>
    <t>M13003 Applications of Mathematics</t>
  </si>
  <si>
    <t>M11094 Linear and Multilinear Algebras, Matrix Theory</t>
  </si>
  <si>
    <t>M11000 Algebra</t>
  </si>
  <si>
    <t>M31000 Mathematical and Computational Biology</t>
  </si>
  <si>
    <t>M27004 Probability Theory and Stochastic Processes</t>
  </si>
  <si>
    <t>M24005 Mathematical Logic and Foundations</t>
  </si>
  <si>
    <t>M29010 Combinatorics</t>
  </si>
  <si>
    <t>M13062 Quantitative Finance</t>
  </si>
  <si>
    <t>M00009 Mathematics (general)</t>
  </si>
  <si>
    <t>M12120 Measure and Integration</t>
  </si>
  <si>
    <t>M12112 Integral Transforms, Operational Calculus</t>
  </si>
  <si>
    <t>M14050 Numerical Analysis</t>
  </si>
  <si>
    <t>M23009 History of Mathematics</t>
  </si>
  <si>
    <t>M12074 Functions of a Complex Variable</t>
  </si>
  <si>
    <t>M12155 Partial Differential Equations</t>
  </si>
  <si>
    <t>M12171 Real Functions</t>
  </si>
  <si>
    <t>M28000 Topology</t>
  </si>
  <si>
    <t>M25001 Number Theory</t>
  </si>
  <si>
    <t>M29000 Discrete Mathematics</t>
  </si>
  <si>
    <t>M11051 Field Theory and Polynomials</t>
  </si>
  <si>
    <t>M21022 Differential Geometry</t>
  </si>
  <si>
    <t>M12066 Functional Analysis</t>
  </si>
  <si>
    <t>M13011 Game Theory, Economics, Social and Behav. Sciences</t>
  </si>
  <si>
    <t>P19070 Classical and Quantum Gravitation, Relativity Theory</t>
  </si>
  <si>
    <t>P19005 Theoretical, Mathematical and Computational Physics</t>
  </si>
  <si>
    <t>Softcover</t>
  </si>
  <si>
    <t>Product Category</t>
  </si>
  <si>
    <t>Language</t>
  </si>
  <si>
    <t>Undergraduate textbook</t>
  </si>
  <si>
    <t>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</si>
</sst>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Kč&quot;"/>
  </numFmts>
  <fonts count="3" x14ac:knownFonts="1">
    <font>
      <sz val="11"/>
      <name val="Arial"/>
      <family val="1"/>
    </font>
    <font>
      <b/>
      <sz val="11"/>
      <name val="Arial"/>
      <family val="2"/>
      <charset val="238"/>
    </font>
    <font>
      <u/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/>
    <xf numFmtId="0" fontId="0" fillId="2" borderId="0" xfId="0" applyFill="1"/>
    <xf numFmtId="1" fontId="0" fillId="2" borderId="0" xfId="0" applyNumberFormat="1" applyFill="1"/>
    <xf numFmtId="0" fontId="1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horizontal="left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center" vertical="top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>
      <alignment horizontal="left"/>
    </xf>
    <xf numFmtId="0" fontId="0" fillId="0" borderId="6" xfId="0" applyNumberFormat="1" applyFont="1" applyFill="1" applyBorder="1" applyAlignment="1" applyProtection="1">
      <alignment horizontal="center" vertical="top"/>
    </xf>
    <xf numFmtId="0" fontId="0" fillId="0" borderId="6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/>
    <xf numFmtId="0" fontId="2" fillId="0" borderId="2" xfId="0" applyFont="1" applyBorder="1"/>
    <xf numFmtId="0" fontId="2" fillId="0" borderId="6" xfId="0" applyFont="1" applyBorder="1"/>
    <xf numFmtId="165" fontId="0" fillId="0" borderId="0" xfId="0" applyNumberFormat="1"/>
    <xf numFmtId="165" fontId="0" fillId="0" borderId="2" xfId="0" applyNumberFormat="1" applyFont="1" applyFill="1" applyBorder="1" applyAlignment="1" applyProtection="1">
      <alignment horizontal="left"/>
    </xf>
    <xf numFmtId="165" fontId="0" fillId="4" borderId="2" xfId="0" applyNumberFormat="1" applyFont="1" applyFill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showOutlineSymbols="0" showWhiteSpace="0" topLeftCell="E1" workbookViewId="0">
      <selection activeCell="N2" sqref="N2:P68"/>
    </sheetView>
  </sheetViews>
  <sheetFormatPr defaultRowHeight="14.25" x14ac:dyDescent="0.2"/>
  <cols>
    <col min="1" max="1" width="4.5" customWidth="1"/>
    <col min="2" max="2" width="12.875" customWidth="1"/>
    <col min="3" max="3" width="17.5" style="1" customWidth="1"/>
    <col min="4" max="4" width="52.375" customWidth="1"/>
    <col min="5" max="5" width="37.25" customWidth="1"/>
    <col min="6" max="6" width="11.75" customWidth="1"/>
    <col min="7" max="7" width="11.875" bestFit="1" customWidth="1"/>
    <col min="8" max="8" width="11" style="8" customWidth="1"/>
    <col min="9" max="9" width="10.25" style="8" customWidth="1"/>
    <col min="10" max="10" width="16.75" style="6" customWidth="1"/>
    <col min="11" max="11" width="51.875" customWidth="1"/>
    <col min="12" max="12" width="22" customWidth="1"/>
    <col min="13" max="13" width="9.75" customWidth="1"/>
    <col min="14" max="14" width="10.75" bestFit="1" customWidth="1"/>
    <col min="15" max="15" width="10.75" customWidth="1"/>
  </cols>
  <sheetData>
    <row r="1" spans="1:15" ht="15" thickBot="1" x14ac:dyDescent="0.25">
      <c r="A1" s="2"/>
      <c r="B1" s="2"/>
      <c r="C1" s="3"/>
      <c r="D1" s="2"/>
      <c r="E1" s="2"/>
      <c r="F1" s="2"/>
      <c r="G1" s="2"/>
      <c r="H1" s="7"/>
      <c r="I1" s="7"/>
      <c r="J1" s="5"/>
    </row>
    <row r="2" spans="1:15" ht="35.25" customHeight="1" x14ac:dyDescent="0.2">
      <c r="A2" s="2"/>
      <c r="B2" s="4" t="s">
        <v>0</v>
      </c>
      <c r="C2" s="13" t="s">
        <v>1</v>
      </c>
      <c r="D2" s="13" t="s">
        <v>2</v>
      </c>
      <c r="E2" s="13" t="s">
        <v>143</v>
      </c>
      <c r="F2" s="14" t="s">
        <v>4</v>
      </c>
      <c r="G2" s="14" t="s">
        <v>5</v>
      </c>
      <c r="H2" s="14" t="s">
        <v>3</v>
      </c>
      <c r="I2" s="14" t="s">
        <v>144</v>
      </c>
      <c r="J2" s="14" t="s">
        <v>145</v>
      </c>
      <c r="K2" s="14" t="s">
        <v>146</v>
      </c>
      <c r="L2" s="14" t="s">
        <v>183</v>
      </c>
      <c r="M2" s="15" t="s">
        <v>184</v>
      </c>
    </row>
    <row r="3" spans="1:15" x14ac:dyDescent="0.2">
      <c r="A3" s="2"/>
      <c r="B3" s="16" t="s">
        <v>75</v>
      </c>
      <c r="C3" s="9" t="s">
        <v>9</v>
      </c>
      <c r="D3" s="24" t="str">
        <f>HYPERLINK("http://www.springer.com/gp/book/9781848002722","Codes: An Introduction to Information Communication and Cryptography")</f>
        <v>Codes: An Introduction to Information Communication and Cryptography</v>
      </c>
      <c r="E3" s="10"/>
      <c r="F3" s="27">
        <v>968.11500000000001</v>
      </c>
      <c r="G3" s="28">
        <v>774.49200000000008</v>
      </c>
      <c r="H3" s="11" t="s">
        <v>182</v>
      </c>
      <c r="I3" s="11">
        <v>2008</v>
      </c>
      <c r="J3" s="9" t="s">
        <v>6</v>
      </c>
      <c r="K3" s="9" t="s">
        <v>147</v>
      </c>
      <c r="L3" s="9" t="s">
        <v>185</v>
      </c>
      <c r="M3" s="17" t="s">
        <v>186</v>
      </c>
      <c r="N3" s="26"/>
      <c r="O3" s="26"/>
    </row>
    <row r="4" spans="1:15" x14ac:dyDescent="0.2">
      <c r="A4" s="2"/>
      <c r="B4" s="16" t="s">
        <v>76</v>
      </c>
      <c r="C4" s="9" t="s">
        <v>10</v>
      </c>
      <c r="D4" s="24" t="str">
        <f>HYPERLINK("http://www.springer.com/gp/book/9783319275840","Mathematica®: A Problem-Centered Approach")</f>
        <v>Mathematica®: A Problem-Centered Approach</v>
      </c>
      <c r="E4" s="10"/>
      <c r="F4" s="27">
        <v>969.22300000000007</v>
      </c>
      <c r="G4" s="28">
        <v>775.37840000000006</v>
      </c>
      <c r="H4" s="12" t="s">
        <v>182</v>
      </c>
      <c r="I4" s="11">
        <v>2015</v>
      </c>
      <c r="J4" s="9" t="s">
        <v>6</v>
      </c>
      <c r="K4" s="9" t="s">
        <v>148</v>
      </c>
      <c r="L4" s="9" t="s">
        <v>185</v>
      </c>
      <c r="M4" s="17" t="s">
        <v>186</v>
      </c>
      <c r="N4" s="26"/>
      <c r="O4" s="26"/>
    </row>
    <row r="5" spans="1:15" x14ac:dyDescent="0.2">
      <c r="A5" s="2"/>
      <c r="B5" s="16" t="s">
        <v>77</v>
      </c>
      <c r="C5" s="9" t="s">
        <v>11</v>
      </c>
      <c r="D5" s="24" t="str">
        <f>HYPERLINK("http://www.springer.com/gp/book/9781852338015","Applied Geometry for Computer Graphics and CAD")</f>
        <v>Applied Geometry for Computer Graphics and CAD</v>
      </c>
      <c r="E5" s="10"/>
      <c r="F5" s="27">
        <v>968.11500000000001</v>
      </c>
      <c r="G5" s="28">
        <v>774.49200000000008</v>
      </c>
      <c r="H5" s="12" t="s">
        <v>182</v>
      </c>
      <c r="I5" s="11">
        <v>2005</v>
      </c>
      <c r="J5" s="9" t="s">
        <v>6</v>
      </c>
      <c r="K5" s="9" t="s">
        <v>149</v>
      </c>
      <c r="L5" s="9" t="s">
        <v>185</v>
      </c>
      <c r="M5" s="17" t="s">
        <v>186</v>
      </c>
      <c r="N5" s="26"/>
      <c r="O5" s="26"/>
    </row>
    <row r="6" spans="1:15" x14ac:dyDescent="0.2">
      <c r="A6" s="2"/>
      <c r="B6" s="16" t="s">
        <v>78</v>
      </c>
      <c r="C6" s="9" t="s">
        <v>12</v>
      </c>
      <c r="D6" s="24" t="str">
        <f>HYPERLINK("http://www.springer.com/gp/book/9781852336226","Information and Coding Theory")</f>
        <v>Information and Coding Theory</v>
      </c>
      <c r="E6" s="10"/>
      <c r="F6" s="27">
        <v>968.11500000000001</v>
      </c>
      <c r="G6" s="28">
        <v>774.49200000000008</v>
      </c>
      <c r="H6" s="12" t="s">
        <v>182</v>
      </c>
      <c r="I6" s="11">
        <v>2000</v>
      </c>
      <c r="J6" s="9" t="s">
        <v>150</v>
      </c>
      <c r="K6" s="9" t="s">
        <v>151</v>
      </c>
      <c r="L6" s="9" t="s">
        <v>185</v>
      </c>
      <c r="M6" s="17" t="s">
        <v>186</v>
      </c>
      <c r="N6" s="26"/>
      <c r="O6" s="26"/>
    </row>
    <row r="7" spans="1:15" x14ac:dyDescent="0.2">
      <c r="A7" s="2"/>
      <c r="B7" s="16" t="s">
        <v>79</v>
      </c>
      <c r="C7" s="9" t="s">
        <v>13</v>
      </c>
      <c r="D7" s="24" t="str">
        <f>HYPERLINK("http://www.springer.com/gp/book/9781846289712","Sturm-Liouville Theory and its Applications")</f>
        <v>Sturm-Liouville Theory and its Applications</v>
      </c>
      <c r="E7" s="10"/>
      <c r="F7" s="27">
        <v>968.11500000000001</v>
      </c>
      <c r="G7" s="28">
        <v>774.49200000000008</v>
      </c>
      <c r="H7" s="12" t="s">
        <v>182</v>
      </c>
      <c r="I7" s="11">
        <v>2008</v>
      </c>
      <c r="J7" s="9" t="s">
        <v>7</v>
      </c>
      <c r="K7" s="9" t="s">
        <v>152</v>
      </c>
      <c r="L7" s="9" t="s">
        <v>185</v>
      </c>
      <c r="M7" s="17" t="s">
        <v>186</v>
      </c>
      <c r="N7" s="26"/>
      <c r="O7" s="26"/>
    </row>
    <row r="8" spans="1:15" x14ac:dyDescent="0.2">
      <c r="B8" s="16" t="s">
        <v>80</v>
      </c>
      <c r="C8" s="9" t="s">
        <v>14</v>
      </c>
      <c r="D8" s="24" t="str">
        <f>HYPERLINK("http://www.springer.com/gp/book/9781852339340","Hyperbolic Geometry")</f>
        <v>Hyperbolic Geometry</v>
      </c>
      <c r="E8" s="10"/>
      <c r="F8" s="27">
        <v>968.11500000000001</v>
      </c>
      <c r="G8" s="28">
        <v>774.49200000000008</v>
      </c>
      <c r="H8" s="12" t="s">
        <v>182</v>
      </c>
      <c r="I8" s="11">
        <v>2005</v>
      </c>
      <c r="J8" s="9" t="s">
        <v>7</v>
      </c>
      <c r="K8" s="9" t="s">
        <v>153</v>
      </c>
      <c r="L8" s="9" t="s">
        <v>185</v>
      </c>
      <c r="M8" s="17" t="s">
        <v>186</v>
      </c>
      <c r="N8" s="26"/>
      <c r="O8" s="26"/>
    </row>
    <row r="9" spans="1:15" x14ac:dyDescent="0.2">
      <c r="B9" s="16" t="s">
        <v>81</v>
      </c>
      <c r="C9" s="9" t="s">
        <v>15</v>
      </c>
      <c r="D9" s="24" t="str">
        <f>HYPERLINK("http://www.springer.com/gp/book/9781852334703","Matrix Groups")</f>
        <v>Matrix Groups</v>
      </c>
      <c r="E9" s="10" t="s">
        <v>129</v>
      </c>
      <c r="F9" s="27">
        <v>968.11500000000001</v>
      </c>
      <c r="G9" s="28">
        <v>774.49200000000008</v>
      </c>
      <c r="H9" s="12" t="s">
        <v>182</v>
      </c>
      <c r="I9" s="11">
        <v>2002</v>
      </c>
      <c r="J9" s="9" t="s">
        <v>7</v>
      </c>
      <c r="K9" s="9" t="s">
        <v>154</v>
      </c>
      <c r="L9" s="9" t="s">
        <v>185</v>
      </c>
      <c r="M9" s="17" t="s">
        <v>186</v>
      </c>
      <c r="N9" s="26"/>
      <c r="O9" s="26"/>
    </row>
    <row r="10" spans="1:15" x14ac:dyDescent="0.2">
      <c r="B10" s="16" t="s">
        <v>82</v>
      </c>
      <c r="C10" s="9" t="s">
        <v>16</v>
      </c>
      <c r="D10" s="24" t="str">
        <f>HYPERLINK("http://www.springer.com/gp/book/9783319452609","Differential Equations")</f>
        <v>Differential Equations</v>
      </c>
      <c r="E10" s="10"/>
      <c r="F10" s="27">
        <v>969.22300000000007</v>
      </c>
      <c r="G10" s="28">
        <v>775.37840000000006</v>
      </c>
      <c r="H10" s="12" t="s">
        <v>182</v>
      </c>
      <c r="I10" s="11">
        <v>2016</v>
      </c>
      <c r="J10" s="9" t="s">
        <v>7</v>
      </c>
      <c r="K10" s="9" t="s">
        <v>155</v>
      </c>
      <c r="L10" s="9" t="s">
        <v>185</v>
      </c>
      <c r="M10" s="17" t="s">
        <v>186</v>
      </c>
      <c r="N10" s="26"/>
      <c r="O10" s="26"/>
    </row>
    <row r="11" spans="1:15" x14ac:dyDescent="0.2">
      <c r="B11" s="16" t="s">
        <v>83</v>
      </c>
      <c r="C11" s="9" t="s">
        <v>17</v>
      </c>
      <c r="D11" s="24" t="str">
        <f>HYPERLINK("http://www.springer.com/gp/book/9781447140078","Complex Analysis and Differential Equations")</f>
        <v>Complex Analysis and Differential Equations</v>
      </c>
      <c r="E11" s="10"/>
      <c r="F11" s="27">
        <v>968.11500000000001</v>
      </c>
      <c r="G11" s="28">
        <v>774.49200000000008</v>
      </c>
      <c r="H11" s="12" t="s">
        <v>182</v>
      </c>
      <c r="I11" s="11">
        <v>2012</v>
      </c>
      <c r="J11" s="9" t="s">
        <v>7</v>
      </c>
      <c r="K11" s="9" t="s">
        <v>156</v>
      </c>
      <c r="L11" s="9" t="s">
        <v>185</v>
      </c>
      <c r="M11" s="17" t="s">
        <v>186</v>
      </c>
      <c r="N11" s="26"/>
      <c r="O11" s="26"/>
    </row>
    <row r="12" spans="1:15" x14ac:dyDescent="0.2">
      <c r="B12" s="16" t="s">
        <v>84</v>
      </c>
      <c r="C12" s="9" t="s">
        <v>18</v>
      </c>
      <c r="D12" s="24" t="str">
        <f>HYPERLINK("http://www.springer.com/gp/book/9781848829688","Regression")</f>
        <v>Regression</v>
      </c>
      <c r="E12" s="10" t="s">
        <v>130</v>
      </c>
      <c r="F12" s="27">
        <v>968.11500000000001</v>
      </c>
      <c r="G12" s="28">
        <v>774.49200000000008</v>
      </c>
      <c r="H12" s="12" t="s">
        <v>182</v>
      </c>
      <c r="I12" s="11">
        <v>2010</v>
      </c>
      <c r="J12" s="9" t="s">
        <v>7</v>
      </c>
      <c r="K12" s="9" t="s">
        <v>157</v>
      </c>
      <c r="L12" s="9" t="s">
        <v>185</v>
      </c>
      <c r="M12" s="17" t="s">
        <v>186</v>
      </c>
      <c r="N12" s="26"/>
      <c r="O12" s="26"/>
    </row>
    <row r="13" spans="1:15" x14ac:dyDescent="0.2">
      <c r="B13" s="16" t="s">
        <v>85</v>
      </c>
      <c r="C13" s="9" t="s">
        <v>19</v>
      </c>
      <c r="D13" s="24" t="str">
        <f>HYPERLINK("http://www.springer.com/gp/book/9781852334253","Further Linear Algebra")</f>
        <v>Further Linear Algebra</v>
      </c>
      <c r="E13" s="10"/>
      <c r="F13" s="27">
        <v>968.11500000000001</v>
      </c>
      <c r="G13" s="28">
        <v>774.49200000000008</v>
      </c>
      <c r="H13" s="12" t="s">
        <v>182</v>
      </c>
      <c r="I13" s="11">
        <v>2002</v>
      </c>
      <c r="J13" s="9" t="s">
        <v>7</v>
      </c>
      <c r="K13" s="9" t="s">
        <v>158</v>
      </c>
      <c r="L13" s="9" t="s">
        <v>185</v>
      </c>
      <c r="M13" s="17" t="s">
        <v>186</v>
      </c>
      <c r="N13" s="26"/>
      <c r="O13" s="26"/>
    </row>
    <row r="14" spans="1:15" x14ac:dyDescent="0.2">
      <c r="B14" s="16" t="s">
        <v>85</v>
      </c>
      <c r="C14" s="9" t="s">
        <v>20</v>
      </c>
      <c r="D14" s="24" t="str">
        <f>HYPERLINK("http://www.springer.com/gp/book/9781852336622","Basic Linear Algebra")</f>
        <v>Basic Linear Algebra</v>
      </c>
      <c r="E14" s="10"/>
      <c r="F14" s="27">
        <v>968.11500000000001</v>
      </c>
      <c r="G14" s="28">
        <v>774.49200000000008</v>
      </c>
      <c r="H14" s="12" t="s">
        <v>182</v>
      </c>
      <c r="I14" s="11">
        <v>2002</v>
      </c>
      <c r="J14" s="9" t="s">
        <v>7</v>
      </c>
      <c r="K14" s="9" t="s">
        <v>159</v>
      </c>
      <c r="L14" s="9" t="s">
        <v>185</v>
      </c>
      <c r="M14" s="17" t="s">
        <v>186</v>
      </c>
      <c r="N14" s="26"/>
      <c r="O14" s="26"/>
    </row>
    <row r="15" spans="1:15" x14ac:dyDescent="0.2">
      <c r="B15" s="16" t="s">
        <v>86</v>
      </c>
      <c r="C15" s="9" t="s">
        <v>21</v>
      </c>
      <c r="D15" s="24" t="str">
        <f>HYPERLINK("http://www.springer.com/gp/book/9781852335366","Essential Mathematical Biology")</f>
        <v>Essential Mathematical Biology</v>
      </c>
      <c r="E15" s="10"/>
      <c r="F15" s="27">
        <v>968.11500000000001</v>
      </c>
      <c r="G15" s="28">
        <v>774.49200000000008</v>
      </c>
      <c r="H15" s="12" t="s">
        <v>182</v>
      </c>
      <c r="I15" s="11">
        <v>2003</v>
      </c>
      <c r="J15" s="9" t="s">
        <v>7</v>
      </c>
      <c r="K15" s="9" t="s">
        <v>160</v>
      </c>
      <c r="L15" s="9" t="s">
        <v>185</v>
      </c>
      <c r="M15" s="17" t="s">
        <v>186</v>
      </c>
      <c r="N15" s="26"/>
      <c r="O15" s="26"/>
    </row>
    <row r="16" spans="1:15" x14ac:dyDescent="0.2">
      <c r="B16" s="16" t="s">
        <v>87</v>
      </c>
      <c r="C16" s="9" t="s">
        <v>22</v>
      </c>
      <c r="D16" s="24" t="str">
        <f>HYPERLINK("http://www.springer.com/gp/book/9783540761754","Basic Stochastic Processes")</f>
        <v>Basic Stochastic Processes</v>
      </c>
      <c r="E16" s="10" t="s">
        <v>131</v>
      </c>
      <c r="F16" s="27">
        <v>968.11500000000001</v>
      </c>
      <c r="G16" s="28">
        <v>774.49200000000008</v>
      </c>
      <c r="H16" s="12" t="s">
        <v>182</v>
      </c>
      <c r="I16" s="11">
        <v>1999</v>
      </c>
      <c r="J16" s="9" t="s">
        <v>7</v>
      </c>
      <c r="K16" s="9" t="s">
        <v>161</v>
      </c>
      <c r="L16" s="9" t="s">
        <v>185</v>
      </c>
      <c r="M16" s="17" t="s">
        <v>186</v>
      </c>
      <c r="N16" s="26"/>
      <c r="O16" s="26"/>
    </row>
    <row r="17" spans="2:15" x14ac:dyDescent="0.2">
      <c r="B17" s="16" t="s">
        <v>88</v>
      </c>
      <c r="C17" s="9" t="s">
        <v>23</v>
      </c>
      <c r="D17" s="24" t="str">
        <f>HYPERLINK("http://www.springer.com/gp/book/9781852330569","Sets, Logic and Categories")</f>
        <v>Sets, Logic and Categories</v>
      </c>
      <c r="E17" s="10"/>
      <c r="F17" s="27">
        <v>968.11500000000001</v>
      </c>
      <c r="G17" s="28">
        <v>774.49200000000008</v>
      </c>
      <c r="H17" s="12" t="s">
        <v>182</v>
      </c>
      <c r="I17" s="11">
        <v>1998</v>
      </c>
      <c r="J17" s="9" t="s">
        <v>7</v>
      </c>
      <c r="K17" s="9" t="s">
        <v>162</v>
      </c>
      <c r="L17" s="9" t="s">
        <v>185</v>
      </c>
      <c r="M17" s="17" t="s">
        <v>186</v>
      </c>
      <c r="N17" s="26"/>
      <c r="O17" s="26"/>
    </row>
    <row r="18" spans="2:15" x14ac:dyDescent="0.2">
      <c r="B18" s="16" t="s">
        <v>89</v>
      </c>
      <c r="C18" s="9" t="s">
        <v>24</v>
      </c>
      <c r="D18" s="24" t="str">
        <f>HYPERLINK("http://www.springer.com/gp/book/9780857295996","An Introduction to Enumeration")</f>
        <v>An Introduction to Enumeration</v>
      </c>
      <c r="E18" s="10"/>
      <c r="F18" s="27">
        <v>968.11500000000001</v>
      </c>
      <c r="G18" s="28">
        <v>774.49200000000008</v>
      </c>
      <c r="H18" s="12" t="s">
        <v>182</v>
      </c>
      <c r="I18" s="11">
        <v>2011</v>
      </c>
      <c r="J18" s="9" t="s">
        <v>7</v>
      </c>
      <c r="K18" s="9" t="s">
        <v>163</v>
      </c>
      <c r="L18" s="9" t="s">
        <v>185</v>
      </c>
      <c r="M18" s="17" t="s">
        <v>186</v>
      </c>
      <c r="N18" s="26"/>
      <c r="O18" s="26"/>
    </row>
    <row r="19" spans="2:15" x14ac:dyDescent="0.2">
      <c r="B19" s="16" t="s">
        <v>90</v>
      </c>
      <c r="C19" s="9" t="s">
        <v>25</v>
      </c>
      <c r="D19" s="24" t="str">
        <f>HYPERLINK("http://www.springer.com/gp/book/9781852337810","Measure, Integral and Probability")</f>
        <v>Measure, Integral and Probability</v>
      </c>
      <c r="E19" s="10"/>
      <c r="F19" s="27">
        <v>968.11500000000001</v>
      </c>
      <c r="G19" s="28">
        <v>774.49200000000008</v>
      </c>
      <c r="H19" s="12" t="s">
        <v>182</v>
      </c>
      <c r="I19" s="11">
        <v>2004</v>
      </c>
      <c r="J19" s="9" t="s">
        <v>7</v>
      </c>
      <c r="K19" s="9" t="s">
        <v>161</v>
      </c>
      <c r="L19" s="9" t="s">
        <v>185</v>
      </c>
      <c r="M19" s="17" t="s">
        <v>186</v>
      </c>
      <c r="N19" s="26"/>
      <c r="O19" s="26"/>
    </row>
    <row r="20" spans="2:15" x14ac:dyDescent="0.2">
      <c r="B20" s="16" t="s">
        <v>91</v>
      </c>
      <c r="C20" s="9" t="s">
        <v>26</v>
      </c>
      <c r="D20" s="24" t="str">
        <f>HYPERLINK("http://www.springer.com/gp/book/9780857290816","Mathematics for Finance")</f>
        <v>Mathematics for Finance</v>
      </c>
      <c r="E20" s="10" t="s">
        <v>132</v>
      </c>
      <c r="F20" s="27">
        <v>968.11500000000001</v>
      </c>
      <c r="G20" s="28">
        <v>774.49200000000008</v>
      </c>
      <c r="H20" s="12" t="s">
        <v>182</v>
      </c>
      <c r="I20" s="11">
        <v>2011</v>
      </c>
      <c r="J20" s="9" t="s">
        <v>7</v>
      </c>
      <c r="K20" s="9" t="s">
        <v>164</v>
      </c>
      <c r="L20" s="9" t="s">
        <v>185</v>
      </c>
      <c r="M20" s="17" t="s">
        <v>186</v>
      </c>
      <c r="N20" s="26"/>
      <c r="O20" s="26"/>
    </row>
    <row r="21" spans="2:15" x14ac:dyDescent="0.2">
      <c r="B21" s="16" t="s">
        <v>92</v>
      </c>
      <c r="C21" s="9" t="s">
        <v>27</v>
      </c>
      <c r="D21" s="24" t="str">
        <f>HYPERLINK("http://www.springer.com/gp/book/9781852332068","Introduction to Ring Theory")</f>
        <v>Introduction to Ring Theory</v>
      </c>
      <c r="E21" s="10"/>
      <c r="F21" s="27">
        <v>968.11500000000001</v>
      </c>
      <c r="G21" s="28">
        <v>774.49200000000008</v>
      </c>
      <c r="H21" s="12" t="s">
        <v>182</v>
      </c>
      <c r="I21" s="11">
        <v>2000</v>
      </c>
      <c r="J21" s="9" t="s">
        <v>7</v>
      </c>
      <c r="K21" s="9" t="s">
        <v>159</v>
      </c>
      <c r="L21" s="9" t="s">
        <v>185</v>
      </c>
      <c r="M21" s="17" t="s">
        <v>186</v>
      </c>
      <c r="N21" s="26"/>
      <c r="O21" s="26"/>
    </row>
    <row r="22" spans="2:15" x14ac:dyDescent="0.2">
      <c r="B22" s="16" t="s">
        <v>93</v>
      </c>
      <c r="C22" s="9" t="s">
        <v>28</v>
      </c>
      <c r="D22" s="24" t="str">
        <f>HYPERLINK("http://www.springer.com/gp/book/9781852337827","Essential Topology")</f>
        <v>Essential Topology</v>
      </c>
      <c r="E22" s="10"/>
      <c r="F22" s="27">
        <v>968.11500000000001</v>
      </c>
      <c r="G22" s="28">
        <v>774.49200000000008</v>
      </c>
      <c r="H22" s="12" t="s">
        <v>182</v>
      </c>
      <c r="I22" s="11">
        <v>2005</v>
      </c>
      <c r="J22" s="9" t="s">
        <v>7</v>
      </c>
      <c r="K22" s="9" t="s">
        <v>153</v>
      </c>
      <c r="L22" s="9" t="s">
        <v>185</v>
      </c>
      <c r="M22" s="17" t="s">
        <v>186</v>
      </c>
      <c r="N22" s="26"/>
      <c r="O22" s="26"/>
    </row>
    <row r="23" spans="2:15" x14ac:dyDescent="0.2">
      <c r="B23" s="16" t="s">
        <v>94</v>
      </c>
      <c r="C23" s="9" t="s">
        <v>29</v>
      </c>
      <c r="D23" s="24" t="str">
        <f>HYPERLINK("http://www.springer.com/gp/book/9781447144076","Derivative Pricing in Discrete Time")</f>
        <v>Derivative Pricing in Discrete Time</v>
      </c>
      <c r="E23" s="10"/>
      <c r="F23" s="27">
        <v>968.11500000000001</v>
      </c>
      <c r="G23" s="28">
        <v>774.49200000000008</v>
      </c>
      <c r="H23" s="12" t="s">
        <v>182</v>
      </c>
      <c r="I23" s="11">
        <v>2013</v>
      </c>
      <c r="J23" s="9" t="s">
        <v>7</v>
      </c>
      <c r="K23" s="9" t="s">
        <v>164</v>
      </c>
      <c r="L23" s="9" t="s">
        <v>185</v>
      </c>
      <c r="M23" s="17" t="s">
        <v>186</v>
      </c>
      <c r="N23" s="26"/>
      <c r="O23" s="26"/>
    </row>
    <row r="24" spans="2:15" x14ac:dyDescent="0.2">
      <c r="B24" s="16" t="s">
        <v>95</v>
      </c>
      <c r="C24" s="9" t="s">
        <v>30</v>
      </c>
      <c r="D24" s="24" t="str">
        <f>HYPERLINK("http://www.springer.com/gp/book/9781447164180","Multivariate Calculus and Geometry")</f>
        <v>Multivariate Calculus and Geometry</v>
      </c>
      <c r="E24" s="10"/>
      <c r="F24" s="27">
        <v>969.22300000000007</v>
      </c>
      <c r="G24" s="28">
        <v>775.37840000000006</v>
      </c>
      <c r="H24" s="12" t="s">
        <v>182</v>
      </c>
      <c r="I24" s="11">
        <v>2014</v>
      </c>
      <c r="J24" s="9" t="s">
        <v>7</v>
      </c>
      <c r="K24" s="9" t="s">
        <v>165</v>
      </c>
      <c r="L24" s="9" t="s">
        <v>185</v>
      </c>
      <c r="M24" s="17" t="s">
        <v>186</v>
      </c>
      <c r="N24" s="26"/>
      <c r="O24" s="26"/>
    </row>
    <row r="25" spans="2:15" x14ac:dyDescent="0.2">
      <c r="B25" s="16" t="s">
        <v>96</v>
      </c>
      <c r="C25" s="9" t="s">
        <v>31</v>
      </c>
      <c r="D25" s="24" t="str">
        <f>HYPERLINK("http://www.springer.com/gp/book/9783319062082","From Real to Complex Analysis")</f>
        <v>From Real to Complex Analysis</v>
      </c>
      <c r="E25" s="10"/>
      <c r="F25" s="27">
        <v>969.22300000000007</v>
      </c>
      <c r="G25" s="28">
        <v>775.37840000000006</v>
      </c>
      <c r="H25" s="12" t="s">
        <v>182</v>
      </c>
      <c r="I25" s="11">
        <v>2014</v>
      </c>
      <c r="J25" s="9" t="s">
        <v>7</v>
      </c>
      <c r="K25" s="9" t="s">
        <v>166</v>
      </c>
      <c r="L25" s="9" t="s">
        <v>185</v>
      </c>
      <c r="M25" s="17" t="s">
        <v>186</v>
      </c>
      <c r="N25" s="26"/>
      <c r="O25" s="26"/>
    </row>
    <row r="26" spans="2:15" x14ac:dyDescent="0.2">
      <c r="B26" s="16" t="s">
        <v>97</v>
      </c>
      <c r="C26" s="9" t="s">
        <v>32</v>
      </c>
      <c r="D26" s="24" t="str">
        <f>HYPERLINK("http://www.springer.com/gp/book/9781447163947","An Introduction to Laplace Transforms and Fourier Series")</f>
        <v>An Introduction to Laplace Transforms and Fourier Series</v>
      </c>
      <c r="E26" s="10"/>
      <c r="F26" s="27">
        <v>969.22300000000007</v>
      </c>
      <c r="G26" s="28">
        <v>775.37840000000006</v>
      </c>
      <c r="H26" s="12" t="s">
        <v>182</v>
      </c>
      <c r="I26" s="11">
        <v>2014</v>
      </c>
      <c r="J26" s="9" t="s">
        <v>7</v>
      </c>
      <c r="K26" s="9" t="s">
        <v>167</v>
      </c>
      <c r="L26" s="9" t="s">
        <v>185</v>
      </c>
      <c r="M26" s="17" t="s">
        <v>186</v>
      </c>
      <c r="N26" s="26"/>
      <c r="O26" s="26"/>
    </row>
    <row r="27" spans="2:15" x14ac:dyDescent="0.2">
      <c r="B27" s="16" t="s">
        <v>98</v>
      </c>
      <c r="C27" s="9" t="s">
        <v>33</v>
      </c>
      <c r="D27" s="24" t="str">
        <f>HYPERLINK("http://www.springer.com/gp/book/9781846280405","Introduction to Lie Algebras")</f>
        <v>Introduction to Lie Algebras</v>
      </c>
      <c r="E27" s="10"/>
      <c r="F27" s="27">
        <v>968.11500000000001</v>
      </c>
      <c r="G27" s="28">
        <v>774.49200000000008</v>
      </c>
      <c r="H27" s="12" t="s">
        <v>182</v>
      </c>
      <c r="I27" s="11">
        <v>2006</v>
      </c>
      <c r="J27" s="9" t="s">
        <v>7</v>
      </c>
      <c r="K27" s="9" t="s">
        <v>159</v>
      </c>
      <c r="L27" s="9" t="s">
        <v>185</v>
      </c>
      <c r="M27" s="17" t="s">
        <v>186</v>
      </c>
      <c r="N27" s="26"/>
      <c r="O27" s="26"/>
    </row>
    <row r="28" spans="2:15" x14ac:dyDescent="0.2">
      <c r="B28" s="16" t="s">
        <v>99</v>
      </c>
      <c r="C28" s="9" t="s">
        <v>34</v>
      </c>
      <c r="D28" s="24" t="str">
        <f>HYPERLINK("http://www.springer.com/gp/book/9783540761259","Numerical Methods for Partial Differential Equations")</f>
        <v>Numerical Methods for Partial Differential Equations</v>
      </c>
      <c r="E28" s="10"/>
      <c r="F28" s="27">
        <v>968.11500000000001</v>
      </c>
      <c r="G28" s="28">
        <v>774.49200000000008</v>
      </c>
      <c r="H28" s="12" t="s">
        <v>182</v>
      </c>
      <c r="I28" s="11">
        <v>2000</v>
      </c>
      <c r="J28" s="9" t="s">
        <v>7</v>
      </c>
      <c r="K28" s="9" t="s">
        <v>168</v>
      </c>
      <c r="L28" s="9" t="s">
        <v>185</v>
      </c>
      <c r="M28" s="17" t="s">
        <v>186</v>
      </c>
      <c r="N28" s="26"/>
      <c r="O28" s="26"/>
    </row>
    <row r="29" spans="2:15" x14ac:dyDescent="0.2">
      <c r="B29" s="16" t="s">
        <v>99</v>
      </c>
      <c r="C29" s="9" t="s">
        <v>35</v>
      </c>
      <c r="D29" s="24" t="str">
        <f>HYPERLINK("http://www.springer.com/gp/book/9783540761242","Analytic Methods for Partial Differential Equations")</f>
        <v>Analytic Methods for Partial Differential Equations</v>
      </c>
      <c r="E29" s="10"/>
      <c r="F29" s="27">
        <v>968.11500000000001</v>
      </c>
      <c r="G29" s="28">
        <v>774.49200000000008</v>
      </c>
      <c r="H29" s="12" t="s">
        <v>182</v>
      </c>
      <c r="I29" s="11">
        <v>1999</v>
      </c>
      <c r="J29" s="9" t="s">
        <v>7</v>
      </c>
      <c r="K29" s="9" t="s">
        <v>152</v>
      </c>
      <c r="L29" s="9" t="s">
        <v>185</v>
      </c>
      <c r="M29" s="17" t="s">
        <v>186</v>
      </c>
      <c r="N29" s="26"/>
      <c r="O29" s="26"/>
    </row>
    <row r="30" spans="2:15" x14ac:dyDescent="0.2">
      <c r="B30" s="16" t="s">
        <v>100</v>
      </c>
      <c r="C30" s="9" t="s">
        <v>36</v>
      </c>
      <c r="D30" s="24" t="str">
        <f>HYPERLINK("http://www.springer.com/gp/book/9781852330583","Geometry")</f>
        <v>Geometry</v>
      </c>
      <c r="E30" s="10"/>
      <c r="F30" s="27">
        <v>968.11500000000001</v>
      </c>
      <c r="G30" s="28">
        <v>774.49200000000008</v>
      </c>
      <c r="H30" s="12" t="s">
        <v>182</v>
      </c>
      <c r="I30" s="11">
        <v>2001</v>
      </c>
      <c r="J30" s="9" t="s">
        <v>7</v>
      </c>
      <c r="K30" s="9" t="s">
        <v>153</v>
      </c>
      <c r="L30" s="9" t="s">
        <v>185</v>
      </c>
      <c r="M30" s="17" t="s">
        <v>186</v>
      </c>
      <c r="N30" s="26"/>
      <c r="O30" s="26"/>
    </row>
    <row r="31" spans="2:15" x14ac:dyDescent="0.2">
      <c r="B31" s="16" t="s">
        <v>101</v>
      </c>
      <c r="C31" s="9" t="s">
        <v>37</v>
      </c>
      <c r="D31" s="24" t="str">
        <f>HYPERLINK("http://www.springer.com/gp/book/9780857290595","Worlds Out of Nothing")</f>
        <v>Worlds Out of Nothing</v>
      </c>
      <c r="E31" s="10" t="s">
        <v>133</v>
      </c>
      <c r="F31" s="27">
        <v>968.11500000000001</v>
      </c>
      <c r="G31" s="28">
        <v>774.49200000000008</v>
      </c>
      <c r="H31" s="12" t="s">
        <v>182</v>
      </c>
      <c r="I31" s="11">
        <v>2010</v>
      </c>
      <c r="J31" s="9" t="s">
        <v>7</v>
      </c>
      <c r="K31" s="9" t="s">
        <v>169</v>
      </c>
      <c r="L31" s="9" t="s">
        <v>185</v>
      </c>
      <c r="M31" s="17" t="s">
        <v>186</v>
      </c>
      <c r="N31" s="26"/>
      <c r="O31" s="26"/>
    </row>
    <row r="32" spans="2:15" x14ac:dyDescent="0.2">
      <c r="B32" s="16" t="s">
        <v>101</v>
      </c>
      <c r="C32" s="9" t="s">
        <v>38</v>
      </c>
      <c r="D32" s="24" t="str">
        <f>HYPERLINK("http://www.springer.com/gp/book/9783319237145","The Real and the Complex: A History of Analysis in the 19th Century")</f>
        <v>The Real and the Complex: A History of Analysis in the 19th Century</v>
      </c>
      <c r="E32" s="10"/>
      <c r="F32" s="27">
        <v>969.22300000000007</v>
      </c>
      <c r="G32" s="28">
        <v>775.37840000000006</v>
      </c>
      <c r="H32" s="12" t="s">
        <v>182</v>
      </c>
      <c r="I32" s="11">
        <v>2015</v>
      </c>
      <c r="J32" s="9" t="s">
        <v>7</v>
      </c>
      <c r="K32" s="9" t="s">
        <v>170</v>
      </c>
      <c r="L32" s="9" t="s">
        <v>185</v>
      </c>
      <c r="M32" s="17" t="s">
        <v>186</v>
      </c>
      <c r="N32" s="26"/>
      <c r="O32" s="26"/>
    </row>
    <row r="33" spans="2:15" x14ac:dyDescent="0.2">
      <c r="B33" s="16" t="s">
        <v>102</v>
      </c>
      <c r="C33" s="9" t="s">
        <v>39</v>
      </c>
      <c r="D33" s="24" t="str">
        <f>HYPERLINK("http://www.springer.com/gp/book/9783319225685","Essential Partial Differential Equations")</f>
        <v>Essential Partial Differential Equations</v>
      </c>
      <c r="E33" s="10" t="s">
        <v>134</v>
      </c>
      <c r="F33" s="27">
        <v>969.22300000000007</v>
      </c>
      <c r="G33" s="28">
        <v>775.37840000000006</v>
      </c>
      <c r="H33" s="12" t="s">
        <v>182</v>
      </c>
      <c r="I33" s="11">
        <v>2015</v>
      </c>
      <c r="J33" s="9" t="s">
        <v>7</v>
      </c>
      <c r="K33" s="9" t="s">
        <v>171</v>
      </c>
      <c r="L33" s="9" t="s">
        <v>185</v>
      </c>
      <c r="M33" s="17" t="s">
        <v>186</v>
      </c>
      <c r="N33" s="26"/>
      <c r="O33" s="26"/>
    </row>
    <row r="34" spans="2:15" x14ac:dyDescent="0.2">
      <c r="B34" s="16" t="s">
        <v>102</v>
      </c>
      <c r="C34" s="9" t="s">
        <v>40</v>
      </c>
      <c r="D34" s="24" t="str">
        <f>HYPERLINK("http://www.springer.com/gp/book/9780857291479","Numerical Methods for Ordinary Differential Equations")</f>
        <v>Numerical Methods for Ordinary Differential Equations</v>
      </c>
      <c r="E34" s="10" t="s">
        <v>135</v>
      </c>
      <c r="F34" s="27">
        <v>968.11500000000001</v>
      </c>
      <c r="G34" s="28">
        <v>774.49200000000008</v>
      </c>
      <c r="H34" s="12" t="s">
        <v>182</v>
      </c>
      <c r="I34" s="11">
        <v>2010</v>
      </c>
      <c r="J34" s="9" t="s">
        <v>7</v>
      </c>
      <c r="K34" s="9" t="s">
        <v>168</v>
      </c>
      <c r="L34" s="9" t="s">
        <v>185</v>
      </c>
      <c r="M34" s="17" t="s">
        <v>186</v>
      </c>
      <c r="N34" s="26"/>
      <c r="O34" s="26"/>
    </row>
    <row r="35" spans="2:15" x14ac:dyDescent="0.2">
      <c r="B35" s="16" t="s">
        <v>103</v>
      </c>
      <c r="C35" s="9" t="s">
        <v>41</v>
      </c>
      <c r="D35" s="24" t="str">
        <f>HYPERLINK("http://www.springer.com/gp/book/9781447153429","Probability Models")</f>
        <v>Probability Models</v>
      </c>
      <c r="E35" s="10"/>
      <c r="F35" s="27">
        <v>969.22300000000007</v>
      </c>
      <c r="G35" s="28">
        <v>775.37840000000006</v>
      </c>
      <c r="H35" s="12" t="s">
        <v>182</v>
      </c>
      <c r="I35" s="11">
        <v>2013</v>
      </c>
      <c r="J35" s="9" t="s">
        <v>7</v>
      </c>
      <c r="K35" s="9" t="s">
        <v>161</v>
      </c>
      <c r="L35" s="9" t="s">
        <v>185</v>
      </c>
      <c r="M35" s="17" t="s">
        <v>186</v>
      </c>
      <c r="N35" s="26"/>
      <c r="O35" s="26"/>
    </row>
    <row r="36" spans="2:15" x14ac:dyDescent="0.2">
      <c r="B36" s="16" t="s">
        <v>104</v>
      </c>
      <c r="C36" s="9" t="s">
        <v>42</v>
      </c>
      <c r="D36" s="24" t="str">
        <f>HYPERLINK("http://www.springer.com/gp/book/9783319421858","Mathematical Tapas")</f>
        <v>Mathematical Tapas</v>
      </c>
      <c r="E36" s="10" t="s">
        <v>136</v>
      </c>
      <c r="F36" s="27">
        <v>969.22300000000007</v>
      </c>
      <c r="G36" s="28">
        <v>775.37840000000006</v>
      </c>
      <c r="H36" s="12" t="s">
        <v>182</v>
      </c>
      <c r="I36" s="11">
        <v>2016</v>
      </c>
      <c r="J36" s="9" t="s">
        <v>7</v>
      </c>
      <c r="K36" s="9" t="s">
        <v>158</v>
      </c>
      <c r="L36" s="9" t="s">
        <v>185</v>
      </c>
      <c r="M36" s="17" t="s">
        <v>186</v>
      </c>
      <c r="N36" s="26"/>
      <c r="O36" s="26"/>
    </row>
    <row r="37" spans="2:15" x14ac:dyDescent="0.2">
      <c r="B37" s="16" t="s">
        <v>105</v>
      </c>
      <c r="C37" s="9" t="s">
        <v>43</v>
      </c>
      <c r="D37" s="24" t="str">
        <f>HYPERLINK("http://www.springer.com/gp/book/9781852339401","Calculus of One Variable")</f>
        <v>Calculus of One Variable</v>
      </c>
      <c r="E37" s="10"/>
      <c r="F37" s="27">
        <v>968.11500000000001</v>
      </c>
      <c r="G37" s="28">
        <v>774.49200000000008</v>
      </c>
      <c r="H37" s="12" t="s">
        <v>182</v>
      </c>
      <c r="I37" s="11">
        <v>2006</v>
      </c>
      <c r="J37" s="9" t="s">
        <v>7</v>
      </c>
      <c r="K37" s="9" t="s">
        <v>172</v>
      </c>
      <c r="L37" s="9" t="s">
        <v>185</v>
      </c>
      <c r="M37" s="17" t="s">
        <v>186</v>
      </c>
      <c r="N37" s="26"/>
      <c r="O37" s="26"/>
    </row>
    <row r="38" spans="2:15" x14ac:dyDescent="0.2">
      <c r="B38" s="16" t="s">
        <v>106</v>
      </c>
      <c r="C38" s="9" t="s">
        <v>44</v>
      </c>
      <c r="D38" s="24" t="str">
        <f>HYPERLINK("http://www.springer.com/gp/book/9781852333140","Real Analysis")</f>
        <v>Real Analysis</v>
      </c>
      <c r="E38" s="10"/>
      <c r="F38" s="27">
        <v>968.11500000000001</v>
      </c>
      <c r="G38" s="28">
        <v>774.49200000000008</v>
      </c>
      <c r="H38" s="12" t="s">
        <v>182</v>
      </c>
      <c r="I38" s="11">
        <v>2001</v>
      </c>
      <c r="J38" s="9" t="s">
        <v>7</v>
      </c>
      <c r="K38" s="9" t="s">
        <v>152</v>
      </c>
      <c r="L38" s="9" t="s">
        <v>185</v>
      </c>
      <c r="M38" s="17" t="s">
        <v>186</v>
      </c>
      <c r="N38" s="26"/>
      <c r="O38" s="26"/>
    </row>
    <row r="39" spans="2:15" x14ac:dyDescent="0.2">
      <c r="B39" s="16" t="s">
        <v>106</v>
      </c>
      <c r="C39" s="9" t="s">
        <v>45</v>
      </c>
      <c r="D39" s="24" t="str">
        <f>HYPERLINK("http://www.springer.com/gp/book/9781852337339","Complex Analysis")</f>
        <v>Complex Analysis</v>
      </c>
      <c r="E39" s="10"/>
      <c r="F39" s="27">
        <v>968.11500000000001</v>
      </c>
      <c r="G39" s="28">
        <v>774.49200000000008</v>
      </c>
      <c r="H39" s="12" t="s">
        <v>182</v>
      </c>
      <c r="I39" s="11">
        <v>2003</v>
      </c>
      <c r="J39" s="9" t="s">
        <v>7</v>
      </c>
      <c r="K39" s="9" t="s">
        <v>170</v>
      </c>
      <c r="L39" s="9" t="s">
        <v>185</v>
      </c>
      <c r="M39" s="17" t="s">
        <v>186</v>
      </c>
      <c r="N39" s="26"/>
      <c r="O39" s="26"/>
    </row>
    <row r="40" spans="2:15" x14ac:dyDescent="0.2">
      <c r="B40" s="16" t="s">
        <v>106</v>
      </c>
      <c r="C40" s="9" t="s">
        <v>46</v>
      </c>
      <c r="D40" s="24" t="str">
        <f>HYPERLINK("http://www.springer.com/gp/book/9781852339869","Fields and Galois Theory")</f>
        <v>Fields and Galois Theory</v>
      </c>
      <c r="E40" s="10"/>
      <c r="F40" s="27">
        <v>968.11500000000001</v>
      </c>
      <c r="G40" s="28">
        <v>774.49200000000008</v>
      </c>
      <c r="H40" s="12" t="s">
        <v>182</v>
      </c>
      <c r="I40" s="11">
        <v>2006</v>
      </c>
      <c r="J40" s="9" t="s">
        <v>7</v>
      </c>
      <c r="K40" s="9" t="s">
        <v>159</v>
      </c>
      <c r="L40" s="9" t="s">
        <v>185</v>
      </c>
      <c r="M40" s="17" t="s">
        <v>186</v>
      </c>
      <c r="N40" s="26"/>
      <c r="O40" s="26"/>
    </row>
    <row r="41" spans="2:15" x14ac:dyDescent="0.2">
      <c r="B41" s="16" t="s">
        <v>107</v>
      </c>
      <c r="C41" s="9" t="s">
        <v>47</v>
      </c>
      <c r="D41" s="24" t="str">
        <f>HYPERLINK("http://www.springer.com/gp/book/9781852330613","Topologies and Uniformities")</f>
        <v>Topologies and Uniformities</v>
      </c>
      <c r="E41" s="10"/>
      <c r="F41" s="27">
        <v>968.11500000000001</v>
      </c>
      <c r="G41" s="28">
        <v>774.49200000000008</v>
      </c>
      <c r="H41" s="12" t="s">
        <v>182</v>
      </c>
      <c r="I41" s="11">
        <v>1999</v>
      </c>
      <c r="J41" s="9" t="s">
        <v>7</v>
      </c>
      <c r="K41" s="9" t="s">
        <v>173</v>
      </c>
      <c r="L41" s="9" t="s">
        <v>185</v>
      </c>
      <c r="M41" s="17" t="s">
        <v>186</v>
      </c>
      <c r="N41" s="26"/>
      <c r="O41" s="26"/>
    </row>
    <row r="42" spans="2:15" x14ac:dyDescent="0.2">
      <c r="B42" s="16" t="s">
        <v>108</v>
      </c>
      <c r="C42" s="9" t="s">
        <v>48</v>
      </c>
      <c r="D42" s="24" t="str">
        <f>HYPERLINK("http://www.springer.com/gp/book/9783319075440","Algebraic Number Theory")</f>
        <v>Algebraic Number Theory</v>
      </c>
      <c r="E42" s="10"/>
      <c r="F42" s="27">
        <v>969.22300000000007</v>
      </c>
      <c r="G42" s="28">
        <v>775.37840000000006</v>
      </c>
      <c r="H42" s="12" t="s">
        <v>182</v>
      </c>
      <c r="I42" s="11">
        <v>2014</v>
      </c>
      <c r="J42" s="9" t="s">
        <v>7</v>
      </c>
      <c r="K42" s="9" t="s">
        <v>174</v>
      </c>
      <c r="L42" s="9" t="s">
        <v>185</v>
      </c>
      <c r="M42" s="17" t="s">
        <v>186</v>
      </c>
      <c r="N42" s="26"/>
      <c r="O42" s="26"/>
    </row>
    <row r="43" spans="2:15" x14ac:dyDescent="0.2">
      <c r="B43" s="16" t="s">
        <v>109</v>
      </c>
      <c r="C43" s="9" t="s">
        <v>49</v>
      </c>
      <c r="D43" s="24" t="str">
        <f>HYPERLINK("http://www.springer.com/gp/book/9783540761235","Elements of Logic via Numbers and Sets")</f>
        <v>Elements of Logic via Numbers and Sets</v>
      </c>
      <c r="E43" s="10"/>
      <c r="F43" s="27">
        <v>968.11500000000001</v>
      </c>
      <c r="G43" s="28">
        <v>774.49200000000008</v>
      </c>
      <c r="H43" s="12" t="s">
        <v>182</v>
      </c>
      <c r="I43" s="11">
        <v>1998</v>
      </c>
      <c r="J43" s="9" t="s">
        <v>7</v>
      </c>
      <c r="K43" s="9" t="s">
        <v>162</v>
      </c>
      <c r="L43" s="9" t="s">
        <v>185</v>
      </c>
      <c r="M43" s="17" t="s">
        <v>186</v>
      </c>
      <c r="N43" s="26"/>
      <c r="O43" s="26"/>
    </row>
    <row r="44" spans="2:15" x14ac:dyDescent="0.2">
      <c r="B44" s="16" t="s">
        <v>109</v>
      </c>
      <c r="C44" s="9" t="s">
        <v>50</v>
      </c>
      <c r="D44" s="24" t="str">
        <f>HYPERLINK("http://www.springer.com/gp/book/9781852332709","Symmetries")</f>
        <v>Symmetries</v>
      </c>
      <c r="E44" s="10"/>
      <c r="F44" s="27">
        <v>968.11500000000001</v>
      </c>
      <c r="G44" s="28">
        <v>774.49200000000008</v>
      </c>
      <c r="H44" s="12" t="s">
        <v>182</v>
      </c>
      <c r="I44" s="11">
        <v>2001</v>
      </c>
      <c r="J44" s="9" t="s">
        <v>7</v>
      </c>
      <c r="K44" s="9" t="s">
        <v>153</v>
      </c>
      <c r="L44" s="9" t="s">
        <v>185</v>
      </c>
      <c r="M44" s="17" t="s">
        <v>186</v>
      </c>
      <c r="N44" s="26"/>
      <c r="O44" s="26"/>
    </row>
    <row r="45" spans="2:15" x14ac:dyDescent="0.2">
      <c r="B45" s="16" t="s">
        <v>78</v>
      </c>
      <c r="C45" s="9" t="s">
        <v>51</v>
      </c>
      <c r="D45" s="24" t="str">
        <f>HYPERLINK("http://www.springer.com/gp/book/9783540761976","Elementary Number Theory")</f>
        <v>Elementary Number Theory</v>
      </c>
      <c r="E45" s="10"/>
      <c r="F45" s="27">
        <v>968.11500000000001</v>
      </c>
      <c r="G45" s="28">
        <v>774.49200000000008</v>
      </c>
      <c r="H45" s="12" t="s">
        <v>182</v>
      </c>
      <c r="I45" s="11">
        <v>1998</v>
      </c>
      <c r="J45" s="9" t="s">
        <v>7</v>
      </c>
      <c r="K45" s="9" t="s">
        <v>174</v>
      </c>
      <c r="L45" s="9" t="s">
        <v>185</v>
      </c>
      <c r="M45" s="17" t="s">
        <v>186</v>
      </c>
      <c r="N45" s="26"/>
      <c r="O45" s="26"/>
    </row>
    <row r="46" spans="2:15" x14ac:dyDescent="0.2">
      <c r="B46" s="16" t="s">
        <v>110</v>
      </c>
      <c r="C46" s="9" t="s">
        <v>52</v>
      </c>
      <c r="D46" s="24" t="str">
        <f>HYPERLINK("http://www.springer.com/gp/book/9783319279558","Several Real Variables")</f>
        <v>Several Real Variables</v>
      </c>
      <c r="E46" s="10"/>
      <c r="F46" s="27">
        <v>969.22300000000007</v>
      </c>
      <c r="G46" s="28">
        <v>775.37840000000006</v>
      </c>
      <c r="H46" s="12" t="s">
        <v>182</v>
      </c>
      <c r="I46" s="11">
        <v>2016</v>
      </c>
      <c r="J46" s="9" t="s">
        <v>7</v>
      </c>
      <c r="K46" s="9" t="s">
        <v>172</v>
      </c>
      <c r="L46" s="9" t="s">
        <v>185</v>
      </c>
      <c r="M46" s="17" t="s">
        <v>186</v>
      </c>
      <c r="N46" s="26"/>
      <c r="O46" s="26"/>
    </row>
    <row r="47" spans="2:15" x14ac:dyDescent="0.2">
      <c r="B47" s="16" t="s">
        <v>111</v>
      </c>
      <c r="C47" s="9" t="s">
        <v>53</v>
      </c>
      <c r="D47" s="24" t="str">
        <f>HYPERLINK("http://www.springer.com/gp/book/9781852332365","A First Course in Discrete Mathematics")</f>
        <v>A First Course in Discrete Mathematics</v>
      </c>
      <c r="E47" s="10"/>
      <c r="F47" s="27">
        <v>968.11500000000001</v>
      </c>
      <c r="G47" s="28">
        <v>774.49200000000008</v>
      </c>
      <c r="H47" s="12" t="s">
        <v>182</v>
      </c>
      <c r="I47" s="11">
        <v>2002</v>
      </c>
      <c r="J47" s="9" t="s">
        <v>7</v>
      </c>
      <c r="K47" s="9" t="s">
        <v>175</v>
      </c>
      <c r="L47" s="9" t="s">
        <v>185</v>
      </c>
      <c r="M47" s="17" t="s">
        <v>186</v>
      </c>
      <c r="N47" s="26"/>
      <c r="O47" s="26"/>
    </row>
    <row r="48" spans="2:15" x14ac:dyDescent="0.2">
      <c r="B48" s="16" t="s">
        <v>112</v>
      </c>
      <c r="C48" s="9" t="s">
        <v>54</v>
      </c>
      <c r="D48" s="24" t="str">
        <f>HYPERLINK("http://www.springer.com/gp/book/9783319243443","Linear Algebra")</f>
        <v>Linear Algebra</v>
      </c>
      <c r="E48" s="10"/>
      <c r="F48" s="27">
        <v>969.22300000000007</v>
      </c>
      <c r="G48" s="28">
        <v>775.37840000000006</v>
      </c>
      <c r="H48" s="12" t="s">
        <v>182</v>
      </c>
      <c r="I48" s="11">
        <v>2015</v>
      </c>
      <c r="J48" s="9" t="s">
        <v>7</v>
      </c>
      <c r="K48" s="9" t="s">
        <v>158</v>
      </c>
      <c r="L48" s="9" t="s">
        <v>185</v>
      </c>
      <c r="M48" s="17" t="s">
        <v>186</v>
      </c>
      <c r="N48" s="26"/>
      <c r="O48" s="26"/>
    </row>
    <row r="49" spans="2:15" x14ac:dyDescent="0.2">
      <c r="B49" s="16" t="s">
        <v>113</v>
      </c>
      <c r="C49" s="9" t="s">
        <v>55</v>
      </c>
      <c r="D49" s="24" t="str">
        <f>HYPERLINK("http://www.springer.com/gp/book/9781447163978","Ordinary Differential Equations")</f>
        <v>Ordinary Differential Equations</v>
      </c>
      <c r="E49" s="10" t="s">
        <v>137</v>
      </c>
      <c r="F49" s="27">
        <v>969.22300000000007</v>
      </c>
      <c r="G49" s="28">
        <v>775.37840000000006</v>
      </c>
      <c r="H49" s="12" t="s">
        <v>182</v>
      </c>
      <c r="I49" s="11">
        <v>2014</v>
      </c>
      <c r="J49" s="9" t="s">
        <v>7</v>
      </c>
      <c r="K49" s="9" t="s">
        <v>155</v>
      </c>
      <c r="L49" s="9" t="s">
        <v>185</v>
      </c>
      <c r="M49" s="17" t="s">
        <v>186</v>
      </c>
      <c r="N49" s="26"/>
      <c r="O49" s="26"/>
    </row>
    <row r="50" spans="2:15" x14ac:dyDescent="0.2">
      <c r="B50" s="16" t="s">
        <v>114</v>
      </c>
      <c r="C50" s="9" t="s">
        <v>56</v>
      </c>
      <c r="D50" s="24" t="str">
        <f>HYPERLINK("http://www.springer.com/gp/book/9783540761808","Vector Calculus")</f>
        <v>Vector Calculus</v>
      </c>
      <c r="E50" s="10"/>
      <c r="F50" s="27">
        <v>968.11500000000001</v>
      </c>
      <c r="G50" s="28">
        <v>774.49200000000008</v>
      </c>
      <c r="H50" s="12" t="s">
        <v>182</v>
      </c>
      <c r="I50" s="11">
        <v>1998</v>
      </c>
      <c r="J50" s="9" t="s">
        <v>7</v>
      </c>
      <c r="K50" s="9" t="s">
        <v>157</v>
      </c>
      <c r="L50" s="9" t="s">
        <v>185</v>
      </c>
      <c r="M50" s="17" t="s">
        <v>186</v>
      </c>
      <c r="N50" s="26"/>
      <c r="O50" s="26"/>
    </row>
    <row r="51" spans="2:15" x14ac:dyDescent="0.2">
      <c r="B51" s="16" t="s">
        <v>115</v>
      </c>
      <c r="C51" s="9" t="s">
        <v>57</v>
      </c>
      <c r="D51" s="24" t="str">
        <f>HYPERLINK("http://www.springer.com/gp/book/9781447127291","Finitely Generated Abelian Groups and Similarity of Matrices over a Field")</f>
        <v>Finitely Generated Abelian Groups and Similarity of Matrices over a Field</v>
      </c>
      <c r="E51" s="10"/>
      <c r="F51" s="27">
        <v>968.11500000000001</v>
      </c>
      <c r="G51" s="28">
        <v>774.49200000000008</v>
      </c>
      <c r="H51" s="12" t="s">
        <v>182</v>
      </c>
      <c r="I51" s="11">
        <v>2012</v>
      </c>
      <c r="J51" s="9" t="s">
        <v>7</v>
      </c>
      <c r="K51" s="9" t="s">
        <v>176</v>
      </c>
      <c r="L51" s="9" t="s">
        <v>185</v>
      </c>
      <c r="M51" s="17" t="s">
        <v>186</v>
      </c>
      <c r="N51" s="26"/>
      <c r="O51" s="26"/>
    </row>
    <row r="52" spans="2:15" x14ac:dyDescent="0.2">
      <c r="B52" s="16" t="s">
        <v>116</v>
      </c>
      <c r="C52" s="9" t="s">
        <v>58</v>
      </c>
      <c r="D52" s="24" t="str">
        <f>HYPERLINK("http://www.springer.com/gp/book/9781846283697","Metric Spaces")</f>
        <v>Metric Spaces</v>
      </c>
      <c r="E52" s="10"/>
      <c r="F52" s="27">
        <v>968.11500000000001</v>
      </c>
      <c r="G52" s="28">
        <v>774.49200000000008</v>
      </c>
      <c r="H52" s="12" t="s">
        <v>182</v>
      </c>
      <c r="I52" s="11">
        <v>2007</v>
      </c>
      <c r="J52" s="9" t="s">
        <v>7</v>
      </c>
      <c r="K52" s="9" t="s">
        <v>152</v>
      </c>
      <c r="L52" s="9" t="s">
        <v>185</v>
      </c>
      <c r="M52" s="17" t="s">
        <v>186</v>
      </c>
      <c r="N52" s="26"/>
      <c r="O52" s="26"/>
    </row>
    <row r="53" spans="2:15" x14ac:dyDescent="0.2">
      <c r="B53" s="16" t="s">
        <v>116</v>
      </c>
      <c r="C53" s="9" t="s">
        <v>59</v>
      </c>
      <c r="D53" s="24" t="str">
        <f>HYPERLINK("http://www.springer.com/gp/book/9781852334246","Elements of Abstract Analysis")</f>
        <v>Elements of Abstract Analysis</v>
      </c>
      <c r="E53" s="10"/>
      <c r="F53" s="27">
        <v>968.11500000000001</v>
      </c>
      <c r="G53" s="28">
        <v>774.49200000000008</v>
      </c>
      <c r="H53" s="12" t="s">
        <v>182</v>
      </c>
      <c r="I53" s="11">
        <v>2002</v>
      </c>
      <c r="J53" s="9" t="s">
        <v>7</v>
      </c>
      <c r="K53" s="9" t="s">
        <v>152</v>
      </c>
      <c r="L53" s="9" t="s">
        <v>185</v>
      </c>
      <c r="M53" s="17" t="s">
        <v>186</v>
      </c>
      <c r="N53" s="26"/>
      <c r="O53" s="26"/>
    </row>
    <row r="54" spans="2:15" x14ac:dyDescent="0.2">
      <c r="B54" s="16" t="s">
        <v>117</v>
      </c>
      <c r="C54" s="9" t="s">
        <v>60</v>
      </c>
      <c r="D54" s="24" t="str">
        <f>HYPERLINK("http://www.springer.com/gp/book/9781852337087","Fields, Flows and Waves")</f>
        <v>Fields, Flows and Waves</v>
      </c>
      <c r="E54" s="10" t="s">
        <v>138</v>
      </c>
      <c r="F54" s="27">
        <v>968.11500000000001</v>
      </c>
      <c r="G54" s="28">
        <v>774.49200000000008</v>
      </c>
      <c r="H54" s="12" t="s">
        <v>182</v>
      </c>
      <c r="I54" s="11">
        <v>2003</v>
      </c>
      <c r="J54" s="9" t="s">
        <v>7</v>
      </c>
      <c r="K54" s="9" t="s">
        <v>152</v>
      </c>
      <c r="L54" s="9" t="s">
        <v>185</v>
      </c>
      <c r="M54" s="17" t="s">
        <v>186</v>
      </c>
      <c r="N54" s="26"/>
      <c r="O54" s="26"/>
    </row>
    <row r="55" spans="2:15" x14ac:dyDescent="0.2">
      <c r="B55" s="16" t="s">
        <v>118</v>
      </c>
      <c r="C55" s="9" t="s">
        <v>61</v>
      </c>
      <c r="D55" s="24" t="str">
        <f>HYPERLINK("http://www.springer.com/gp/book/9781848828902","Elementary Differential Geometry")</f>
        <v>Elementary Differential Geometry</v>
      </c>
      <c r="E55" s="10"/>
      <c r="F55" s="27">
        <v>968.11500000000001</v>
      </c>
      <c r="G55" s="28">
        <v>774.49200000000008</v>
      </c>
      <c r="H55" s="12" t="s">
        <v>182</v>
      </c>
      <c r="I55" s="11">
        <v>2010</v>
      </c>
      <c r="J55" s="9" t="s">
        <v>7</v>
      </c>
      <c r="K55" s="9" t="s">
        <v>177</v>
      </c>
      <c r="L55" s="9" t="s">
        <v>185</v>
      </c>
      <c r="M55" s="17" t="s">
        <v>186</v>
      </c>
      <c r="N55" s="26"/>
      <c r="O55" s="26"/>
    </row>
    <row r="56" spans="2:15" x14ac:dyDescent="0.2">
      <c r="B56" s="16" t="s">
        <v>119</v>
      </c>
      <c r="C56" s="9" t="s">
        <v>62</v>
      </c>
      <c r="D56" s="24" t="str">
        <f>HYPERLINK("http://www.springer.com/gp/book/9789814451505","Understanding Markov Chains")</f>
        <v>Understanding Markov Chains</v>
      </c>
      <c r="E56" s="10" t="s">
        <v>139</v>
      </c>
      <c r="F56" s="27">
        <v>969.22300000000007</v>
      </c>
      <c r="G56" s="28">
        <v>775.37840000000006</v>
      </c>
      <c r="H56" s="12" t="s">
        <v>182</v>
      </c>
      <c r="I56" s="11">
        <v>2013</v>
      </c>
      <c r="J56" s="9" t="s">
        <v>7</v>
      </c>
      <c r="K56" s="9" t="s">
        <v>161</v>
      </c>
      <c r="L56" s="9" t="s">
        <v>185</v>
      </c>
      <c r="M56" s="17" t="s">
        <v>186</v>
      </c>
      <c r="N56" s="26"/>
      <c r="O56" s="26"/>
    </row>
    <row r="57" spans="2:15" x14ac:dyDescent="0.2">
      <c r="B57" s="16" t="s">
        <v>120</v>
      </c>
      <c r="C57" s="9" t="s">
        <v>63</v>
      </c>
      <c r="D57" s="24" t="str">
        <f>HYPERLINK("http://www.springer.com/gp/book/9780857297099","Affine Maps, Euclidean Motions and Quadrics")</f>
        <v>Affine Maps, Euclidean Motions and Quadrics</v>
      </c>
      <c r="E57" s="10"/>
      <c r="F57" s="27">
        <v>968.11500000000001</v>
      </c>
      <c r="G57" s="28">
        <v>774.49200000000008</v>
      </c>
      <c r="H57" s="12" t="s">
        <v>182</v>
      </c>
      <c r="I57" s="11">
        <v>2011</v>
      </c>
      <c r="J57" s="9" t="s">
        <v>7</v>
      </c>
      <c r="K57" s="9" t="s">
        <v>165</v>
      </c>
      <c r="L57" s="9" t="s">
        <v>185</v>
      </c>
      <c r="M57" s="17" t="s">
        <v>186</v>
      </c>
      <c r="N57" s="26"/>
      <c r="O57" s="26"/>
    </row>
    <row r="58" spans="2:15" x14ac:dyDescent="0.2">
      <c r="B58" s="16" t="s">
        <v>121</v>
      </c>
      <c r="C58" s="9" t="s">
        <v>64</v>
      </c>
      <c r="D58" s="24" t="str">
        <f>HYPERLINK("http://www.springer.com/gp/book/9781848000049","Linear Functional Analysis")</f>
        <v>Linear Functional Analysis</v>
      </c>
      <c r="E58" s="10"/>
      <c r="F58" s="27">
        <v>968.11500000000001</v>
      </c>
      <c r="G58" s="28">
        <v>774.49200000000008</v>
      </c>
      <c r="H58" s="12" t="s">
        <v>182</v>
      </c>
      <c r="I58" s="11">
        <v>2008</v>
      </c>
      <c r="J58" s="9" t="s">
        <v>7</v>
      </c>
      <c r="K58" s="9" t="s">
        <v>178</v>
      </c>
      <c r="L58" s="9" t="s">
        <v>185</v>
      </c>
      <c r="M58" s="17" t="s">
        <v>186</v>
      </c>
      <c r="N58" s="26"/>
      <c r="O58" s="26"/>
    </row>
    <row r="59" spans="2:15" x14ac:dyDescent="0.2">
      <c r="B59" s="16" t="s">
        <v>122</v>
      </c>
      <c r="C59" s="9" t="s">
        <v>65</v>
      </c>
      <c r="D59" s="24" t="str">
        <f>HYPERLINK("http://www.springer.com/gp/book/9783319219509","Algebra for Applications")</f>
        <v>Algebra for Applications</v>
      </c>
      <c r="E59" s="10" t="s">
        <v>140</v>
      </c>
      <c r="F59" s="27">
        <v>969.22300000000007</v>
      </c>
      <c r="G59" s="28">
        <v>775.37840000000006</v>
      </c>
      <c r="H59" s="12" t="s">
        <v>182</v>
      </c>
      <c r="I59" s="11">
        <v>2015</v>
      </c>
      <c r="J59" s="9" t="s">
        <v>7</v>
      </c>
      <c r="K59" s="9" t="s">
        <v>159</v>
      </c>
      <c r="L59" s="9" t="s">
        <v>185</v>
      </c>
      <c r="M59" s="17" t="s">
        <v>186</v>
      </c>
      <c r="N59" s="26"/>
      <c r="O59" s="26"/>
    </row>
    <row r="60" spans="2:15" x14ac:dyDescent="0.2">
      <c r="B60" s="16" t="s">
        <v>123</v>
      </c>
      <c r="C60" s="9" t="s">
        <v>66</v>
      </c>
      <c r="D60" s="24" t="str">
        <f>HYPERLINK("http://www.springer.com/gp/book/9781852332358","Topics in Group Theory")</f>
        <v>Topics in Group Theory</v>
      </c>
      <c r="E60" s="10"/>
      <c r="F60" s="27">
        <v>968.11500000000001</v>
      </c>
      <c r="G60" s="28">
        <v>774.49200000000008</v>
      </c>
      <c r="H60" s="12" t="s">
        <v>182</v>
      </c>
      <c r="I60" s="11">
        <v>2000</v>
      </c>
      <c r="J60" s="9" t="s">
        <v>7</v>
      </c>
      <c r="K60" s="9" t="s">
        <v>159</v>
      </c>
      <c r="L60" s="9" t="s">
        <v>185</v>
      </c>
      <c r="M60" s="17" t="s">
        <v>186</v>
      </c>
      <c r="N60" s="26"/>
      <c r="O60" s="26"/>
    </row>
    <row r="61" spans="2:15" x14ac:dyDescent="0.2">
      <c r="B61" s="16" t="s">
        <v>123</v>
      </c>
      <c r="C61" s="9" t="s">
        <v>67</v>
      </c>
      <c r="D61" s="24" t="str">
        <f>HYPERLINK("http://www.springer.com/gp/book/9783540761785","Introductory Mathematics: Algebra and Analysis")</f>
        <v>Introductory Mathematics: Algebra and Analysis</v>
      </c>
      <c r="E61" s="10"/>
      <c r="F61" s="27">
        <v>968.11500000000001</v>
      </c>
      <c r="G61" s="28">
        <v>774.49200000000008</v>
      </c>
      <c r="H61" s="12" t="s">
        <v>182</v>
      </c>
      <c r="I61" s="11">
        <v>1998</v>
      </c>
      <c r="J61" s="9" t="s">
        <v>7</v>
      </c>
      <c r="K61" s="9" t="s">
        <v>159</v>
      </c>
      <c r="L61" s="9" t="s">
        <v>185</v>
      </c>
      <c r="M61" s="17" t="s">
        <v>186</v>
      </c>
      <c r="N61" s="26"/>
      <c r="O61" s="26"/>
    </row>
    <row r="62" spans="2:15" x14ac:dyDescent="0.2">
      <c r="B62" s="16" t="s">
        <v>124</v>
      </c>
      <c r="C62" s="9" t="s">
        <v>68</v>
      </c>
      <c r="D62" s="24" t="str">
        <f>HYPERLINK("http://www.springer.com/gp/book/9781447165262","Mathematical Writing")</f>
        <v>Mathematical Writing</v>
      </c>
      <c r="E62" s="10"/>
      <c r="F62" s="27">
        <v>969.22300000000007</v>
      </c>
      <c r="G62" s="28">
        <v>775.37840000000006</v>
      </c>
      <c r="H62" s="12" t="s">
        <v>182</v>
      </c>
      <c r="I62" s="11">
        <v>2014</v>
      </c>
      <c r="J62" s="9" t="s">
        <v>7</v>
      </c>
      <c r="K62" s="9" t="s">
        <v>165</v>
      </c>
      <c r="L62" s="9" t="s">
        <v>185</v>
      </c>
      <c r="M62" s="17" t="s">
        <v>186</v>
      </c>
      <c r="N62" s="26"/>
      <c r="O62" s="26"/>
    </row>
    <row r="63" spans="2:15" x14ac:dyDescent="0.2">
      <c r="B63" s="16" t="s">
        <v>125</v>
      </c>
      <c r="C63" s="9" t="s">
        <v>69</v>
      </c>
      <c r="D63" s="24" t="str">
        <f>HYPERLINK("http://www.springer.com/gp/book/9783540761778","Groups, Rings and Fields")</f>
        <v>Groups, Rings and Fields</v>
      </c>
      <c r="E63" s="10"/>
      <c r="F63" s="27">
        <v>968.11500000000001</v>
      </c>
      <c r="G63" s="28">
        <v>774.49200000000008</v>
      </c>
      <c r="H63" s="12" t="s">
        <v>182</v>
      </c>
      <c r="I63" s="11">
        <v>1998</v>
      </c>
      <c r="J63" s="9" t="s">
        <v>7</v>
      </c>
      <c r="K63" s="9" t="s">
        <v>159</v>
      </c>
      <c r="L63" s="9" t="s">
        <v>185</v>
      </c>
      <c r="M63" s="17" t="s">
        <v>186</v>
      </c>
      <c r="N63" s="26"/>
      <c r="O63" s="26"/>
    </row>
    <row r="64" spans="2:15" x14ac:dyDescent="0.2">
      <c r="B64" s="16" t="s">
        <v>126</v>
      </c>
      <c r="C64" s="9" t="s">
        <v>70</v>
      </c>
      <c r="D64" s="24" t="str">
        <f>HYPERLINK("http://www.springer.com/gp/book/9781846284236","Game Theory")</f>
        <v>Game Theory</v>
      </c>
      <c r="E64" s="10" t="s">
        <v>141</v>
      </c>
      <c r="F64" s="27">
        <v>968.11500000000001</v>
      </c>
      <c r="G64" s="28">
        <v>774.49200000000008</v>
      </c>
      <c r="H64" s="12" t="s">
        <v>182</v>
      </c>
      <c r="I64" s="11">
        <v>2007</v>
      </c>
      <c r="J64" s="9" t="s">
        <v>7</v>
      </c>
      <c r="K64" s="9" t="s">
        <v>179</v>
      </c>
      <c r="L64" s="9" t="s">
        <v>185</v>
      </c>
      <c r="M64" s="17" t="s">
        <v>186</v>
      </c>
      <c r="N64" s="26"/>
      <c r="O64" s="26"/>
    </row>
    <row r="65" spans="2:15" x14ac:dyDescent="0.2">
      <c r="B65" s="16" t="s">
        <v>127</v>
      </c>
      <c r="C65" s="9" t="s">
        <v>71</v>
      </c>
      <c r="D65" s="24" t="str">
        <f>HYPERLINK("http://www.springer.com/gp/book/9783319230412","Methods of Mathematical Modelling")</f>
        <v>Methods of Mathematical Modelling</v>
      </c>
      <c r="E65" s="10" t="s">
        <v>142</v>
      </c>
      <c r="F65" s="27">
        <v>969.22300000000007</v>
      </c>
      <c r="G65" s="28">
        <v>775.37840000000006</v>
      </c>
      <c r="H65" s="12" t="s">
        <v>182</v>
      </c>
      <c r="I65" s="11">
        <v>2015</v>
      </c>
      <c r="J65" s="9" t="s">
        <v>7</v>
      </c>
      <c r="K65" s="9" t="s">
        <v>155</v>
      </c>
      <c r="L65" s="9" t="s">
        <v>185</v>
      </c>
      <c r="M65" s="17" t="s">
        <v>186</v>
      </c>
      <c r="N65" s="26"/>
      <c r="O65" s="26"/>
    </row>
    <row r="66" spans="2:15" x14ac:dyDescent="0.2">
      <c r="B66" s="16" t="s">
        <v>128</v>
      </c>
      <c r="C66" s="9" t="s">
        <v>72</v>
      </c>
      <c r="D66" s="24" t="str">
        <f>HYPERLINK("http://www.springer.com/gp/book/9781852334260","Special Relativity")</f>
        <v>Special Relativity</v>
      </c>
      <c r="E66" s="10"/>
      <c r="F66" s="27">
        <v>968.11500000000001</v>
      </c>
      <c r="G66" s="28">
        <v>774.49200000000008</v>
      </c>
      <c r="H66" s="12" t="s">
        <v>182</v>
      </c>
      <c r="I66" s="11">
        <v>2003</v>
      </c>
      <c r="J66" s="9" t="s">
        <v>7</v>
      </c>
      <c r="K66" s="9" t="s">
        <v>157</v>
      </c>
      <c r="L66" s="9" t="s">
        <v>185</v>
      </c>
      <c r="M66" s="17" t="s">
        <v>186</v>
      </c>
      <c r="N66" s="26"/>
      <c r="O66" s="26"/>
    </row>
    <row r="67" spans="2:15" x14ac:dyDescent="0.2">
      <c r="B67" s="16" t="s">
        <v>128</v>
      </c>
      <c r="C67" s="9" t="s">
        <v>73</v>
      </c>
      <c r="D67" s="24" t="str">
        <f>HYPERLINK("http://www.springer.com/gp/book/9781846284861","General Relativity")</f>
        <v>General Relativity</v>
      </c>
      <c r="E67" s="10"/>
      <c r="F67" s="27">
        <v>968.11500000000001</v>
      </c>
      <c r="G67" s="28">
        <v>774.49200000000008</v>
      </c>
      <c r="H67" s="12" t="s">
        <v>182</v>
      </c>
      <c r="I67" s="11">
        <v>2007</v>
      </c>
      <c r="J67" s="9" t="s">
        <v>8</v>
      </c>
      <c r="K67" s="9" t="s">
        <v>180</v>
      </c>
      <c r="L67" s="9" t="s">
        <v>185</v>
      </c>
      <c r="M67" s="17" t="s">
        <v>186</v>
      </c>
      <c r="N67" s="26"/>
      <c r="O67" s="26"/>
    </row>
    <row r="68" spans="2:15" ht="15" thickBot="1" x14ac:dyDescent="0.25">
      <c r="B68" s="18" t="s">
        <v>128</v>
      </c>
      <c r="C68" s="19" t="s">
        <v>74</v>
      </c>
      <c r="D68" s="25" t="str">
        <f>HYPERLINK("http://www.springer.com/gp/book/9781848828155","Introduction to Analytical Dynamics")</f>
        <v>Introduction to Analytical Dynamics</v>
      </c>
      <c r="E68" s="20"/>
      <c r="F68" s="27">
        <v>968.11500000000001</v>
      </c>
      <c r="G68" s="28">
        <v>774.49200000000008</v>
      </c>
      <c r="H68" s="21" t="s">
        <v>182</v>
      </c>
      <c r="I68" s="22">
        <v>2009</v>
      </c>
      <c r="J68" s="19" t="s">
        <v>8</v>
      </c>
      <c r="K68" s="19" t="s">
        <v>181</v>
      </c>
      <c r="L68" s="19" t="s">
        <v>185</v>
      </c>
      <c r="M68" s="23" t="s">
        <v>186</v>
      </c>
      <c r="N68" s="26"/>
      <c r="O68" s="26"/>
    </row>
  </sheetData>
  <sortState ref="B3:K2502">
    <sortCondition ref="B3:B2502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Hošková Nikola</dc:creator>
  <cp:lastModifiedBy>Mikešová Martina</cp:lastModifiedBy>
  <dcterms:created xsi:type="dcterms:W3CDTF">2016-10-18T08:31:29Z</dcterms:created>
  <dcterms:modified xsi:type="dcterms:W3CDTF">2016-12-01T09:45:18Z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2016-08-31T13:29:40Z</dcterms:created>
  <cp:revision>0</cp:revision>
</cp:coreProperties>
</file>